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" activeTab="5"/>
  </bookViews>
  <sheets>
    <sheet name="WPA ПЛ в экип " sheetId="1" r:id="rId1"/>
    <sheet name="WPA ПЛ без экип" sheetId="2" r:id="rId2"/>
    <sheet name="WPA жим в экип multi" sheetId="3" r:id="rId3"/>
    <sheet name="WPA жим в экип standart" sheetId="4" r:id="rId4"/>
    <sheet name="WPA жим без экип" sheetId="5" r:id="rId5"/>
    <sheet name="WPA тяга без экип" sheetId="6" r:id="rId6"/>
  </sheets>
  <definedNames/>
  <calcPr fullCalcOnLoad="1" refMode="R1C1"/>
</workbook>
</file>

<file path=xl/sharedStrings.xml><?xml version="1.0" encoding="utf-8"?>
<sst xmlns="http://schemas.openxmlformats.org/spreadsheetml/2006/main" count="393" uniqueCount="200">
  <si>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</si>
  <si>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</si>
  <si>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</si>
  <si>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</si>
  <si>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</si>
  <si>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</si>
  <si>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</si>
  <si>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</si>
  <si>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</si>
  <si>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</si>
  <si>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</si>
  <si>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</si>
  <si>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Коэф</t>
  </si>
  <si>
    <t>ВЕСОВАЯ КАТЕГОРИЯ   75</t>
  </si>
  <si>
    <t>Громов Дмитрий</t>
  </si>
  <si>
    <t>Open (13.04.1987)/29</t>
  </si>
  <si>
    <t>74,90</t>
  </si>
  <si>
    <t xml:space="preserve">Москва </t>
  </si>
  <si>
    <t xml:space="preserve">Москва/ </t>
  </si>
  <si>
    <t>0,0</t>
  </si>
  <si>
    <t>215,0</t>
  </si>
  <si>
    <t>227,5</t>
  </si>
  <si>
    <t>235,0e</t>
  </si>
  <si>
    <t>235.00</t>
  </si>
  <si>
    <t xml:space="preserve">Пономарев Н. </t>
  </si>
  <si>
    <t>ВЕСОВАЯ КАТЕГОРИЯ   100</t>
  </si>
  <si>
    <t>Умеренков Игорь</t>
  </si>
  <si>
    <t>Open (13.09.1980)/35</t>
  </si>
  <si>
    <t>97,00</t>
  </si>
  <si>
    <t xml:space="preserve">Курская </t>
  </si>
  <si>
    <t xml:space="preserve">Курск/Курская область </t>
  </si>
  <si>
    <t>280,0</t>
  </si>
  <si>
    <t>300,0</t>
  </si>
  <si>
    <t>307,5</t>
  </si>
  <si>
    <t>307.50</t>
  </si>
  <si>
    <t xml:space="preserve">. </t>
  </si>
  <si>
    <t>Sub Masters 33-39 (13.09.1980)/35</t>
  </si>
  <si>
    <t>ВЕСОВАЯ КАТЕГОРИЯ   110</t>
  </si>
  <si>
    <t>Сытников Валерий</t>
  </si>
  <si>
    <t>Masters 45-49 (28.02.1970)/46</t>
  </si>
  <si>
    <t>109,70</t>
  </si>
  <si>
    <t xml:space="preserve">Московская </t>
  </si>
  <si>
    <t xml:space="preserve">Кубинка/Московская область </t>
  </si>
  <si>
    <t>240,0</t>
  </si>
  <si>
    <t>260,0</t>
  </si>
  <si>
    <t>285,0</t>
  </si>
  <si>
    <t>260.00</t>
  </si>
  <si>
    <t xml:space="preserve">Тарасов Э.Н.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</si>
  <si>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</si>
  <si>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</si>
  <si>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</si>
  <si>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</si>
  <si>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</si>
  <si>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</si>
  <si>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</si>
  <si>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Open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</si>
  <si>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</si>
  <si>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</si>
  <si>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</si>
  <si>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</si>
  <si>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</si>
  <si>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Открытая </t>
  </si>
  <si>
    <t xml:space="preserve">110 </t>
  </si>
  <si>
    <t>ВЕСОВАЯ КАТЕГОРИЯ   60</t>
  </si>
  <si>
    <t>Кучер Елена</t>
  </si>
  <si>
    <t>Open (22.06.1982)/33</t>
  </si>
  <si>
    <t>58,90</t>
  </si>
  <si>
    <t xml:space="preserve">Лично </t>
  </si>
  <si>
    <t xml:space="preserve">Солнечногорск/Московская область </t>
  </si>
  <si>
    <t>40,0</t>
  </si>
  <si>
    <t>42,5</t>
  </si>
  <si>
    <t>45,0</t>
  </si>
  <si>
    <t xml:space="preserve">Макаркин А.А. </t>
  </si>
  <si>
    <t>ВЕСОВАЯ КАТЕГОРИЯ   56</t>
  </si>
  <si>
    <t>Акимов Александр</t>
  </si>
  <si>
    <t>Juniors 20-23 (27.11.1994)/21</t>
  </si>
  <si>
    <t>54,10</t>
  </si>
  <si>
    <t xml:space="preserve">Наро-Фоминск/Московская область </t>
  </si>
  <si>
    <t>60,0</t>
  </si>
  <si>
    <t>62,5</t>
  </si>
  <si>
    <t>65,0</t>
  </si>
  <si>
    <t xml:space="preserve">Хлынцев Н. </t>
  </si>
  <si>
    <t>120,0</t>
  </si>
  <si>
    <t>130,0</t>
  </si>
  <si>
    <t>137,5</t>
  </si>
  <si>
    <t>Хлынцев Никита</t>
  </si>
  <si>
    <t>Open (28.07.1987)/28</t>
  </si>
  <si>
    <t>72,90</t>
  </si>
  <si>
    <t>92,5</t>
  </si>
  <si>
    <t>100,0</t>
  </si>
  <si>
    <t>105,0</t>
  </si>
  <si>
    <t xml:space="preserve">Иваничев С. </t>
  </si>
  <si>
    <t>ВЕСОВАЯ КАТЕГОРИЯ   90</t>
  </si>
  <si>
    <t>Тимченко Сергей</t>
  </si>
  <si>
    <t>Open (23.12.1979)/36</t>
  </si>
  <si>
    <t>89,70</t>
  </si>
  <si>
    <t xml:space="preserve">Подольск/Московская область </t>
  </si>
  <si>
    <t>182,5</t>
  </si>
  <si>
    <t>192,5</t>
  </si>
  <si>
    <t>195,0</t>
  </si>
  <si>
    <t xml:space="preserve">Пантелеев Ю.Н. </t>
  </si>
  <si>
    <t>Sub Masters 33-39 (23.12.1979)/36</t>
  </si>
  <si>
    <t>Воробьёв Александр</t>
  </si>
  <si>
    <t>Masters 45-49 (18.02.1967)/49</t>
  </si>
  <si>
    <t>89,40</t>
  </si>
  <si>
    <t xml:space="preserve">Серпухов/Московская область </t>
  </si>
  <si>
    <t>155,0</t>
  </si>
  <si>
    <t>162,5</t>
  </si>
  <si>
    <t>167,5</t>
  </si>
  <si>
    <t xml:space="preserve">Ванюшин В. В. </t>
  </si>
  <si>
    <t>Шошин Евгений</t>
  </si>
  <si>
    <t>Open (23.09.1977)/38</t>
  </si>
  <si>
    <t>99,30</t>
  </si>
  <si>
    <t xml:space="preserve">Калужская </t>
  </si>
  <si>
    <t xml:space="preserve">Обнинск/Калужская область </t>
  </si>
  <si>
    <t>180,0</t>
  </si>
  <si>
    <t>190,0</t>
  </si>
  <si>
    <t>197,5</t>
  </si>
  <si>
    <t xml:space="preserve"> </t>
  </si>
  <si>
    <t>Meszaros David</t>
  </si>
  <si>
    <t>Juniors 20-23 (20.01.1993)/23</t>
  </si>
  <si>
    <t>110,00</t>
  </si>
  <si>
    <t>210,0</t>
  </si>
  <si>
    <t>220,0</t>
  </si>
  <si>
    <t>230,0</t>
  </si>
  <si>
    <t>Макаркин Андрей</t>
  </si>
  <si>
    <t>Open (20.02.1980)/36</t>
  </si>
  <si>
    <t>108,90</t>
  </si>
  <si>
    <t>205,0</t>
  </si>
  <si>
    <t>212,5</t>
  </si>
  <si>
    <t>217,5</t>
  </si>
  <si>
    <t>ВЕСОВАЯ КАТЕГОРИЯ   140</t>
  </si>
  <si>
    <t>Meszaros Laszlo</t>
  </si>
  <si>
    <t>Open (30.12.1968)/47</t>
  </si>
  <si>
    <t>136,70</t>
  </si>
  <si>
    <t>270,0</t>
  </si>
  <si>
    <t>290,0</t>
  </si>
  <si>
    <t xml:space="preserve">140 </t>
  </si>
  <si>
    <t>147,0300</t>
  </si>
  <si>
    <t>114,2825</t>
  </si>
  <si>
    <t xml:space="preserve">90 </t>
  </si>
  <si>
    <t>112,9012</t>
  </si>
  <si>
    <t>Брехов Роман</t>
  </si>
  <si>
    <t>Open (24.02.1990)/26</t>
  </si>
  <si>
    <t>107,20</t>
  </si>
  <si>
    <t xml:space="preserve">Балашиха/Московская область </t>
  </si>
  <si>
    <t xml:space="preserve">Соловьёв В. </t>
  </si>
  <si>
    <t>Чайкин Алексей</t>
  </si>
  <si>
    <t>Open (31.01.1978)/38</t>
  </si>
  <si>
    <t>148,60</t>
  </si>
  <si>
    <t xml:space="preserve">Ногинск/Московская область </t>
  </si>
  <si>
    <t>ВЕСОВАЯ КАТЕГОРИЯ   125</t>
  </si>
  <si>
    <t>Баранов Евгений</t>
  </si>
  <si>
    <t>Open (28.07.1982)/33</t>
  </si>
  <si>
    <t>123,60</t>
  </si>
  <si>
    <t xml:space="preserve">Пермяков Д.С. </t>
  </si>
  <si>
    <t>Трубичкин Ярослав</t>
  </si>
  <si>
    <t>Open (16.06.1987)/28</t>
  </si>
  <si>
    <t>97,80</t>
  </si>
  <si>
    <t>335,0</t>
  </si>
  <si>
    <t>350,0</t>
  </si>
  <si>
    <t>200,0</t>
  </si>
  <si>
    <t>207,5</t>
  </si>
  <si>
    <t>305,0</t>
  </si>
  <si>
    <t>317,5</t>
  </si>
  <si>
    <t>Алексанов Владимир</t>
  </si>
  <si>
    <t>Masters 40-44 (25.10.1973)/42</t>
  </si>
  <si>
    <t xml:space="preserve">Сухиничи/Калужская область </t>
  </si>
  <si>
    <t>140,0</t>
  </si>
  <si>
    <t xml:space="preserve">Заморников В.А. </t>
  </si>
  <si>
    <t>Дроздов Александр</t>
  </si>
  <si>
    <t>Open (09.02.1980)/36</t>
  </si>
  <si>
    <t>105,40</t>
  </si>
  <si>
    <t>250,0</t>
  </si>
  <si>
    <t>150,0</t>
  </si>
  <si>
    <t xml:space="preserve">Кузьмин В.Ф. </t>
  </si>
  <si>
    <t>Лаврищева Виктория</t>
  </si>
  <si>
    <t>Open (26.05.1989)/26</t>
  </si>
  <si>
    <t>69,70</t>
  </si>
  <si>
    <t>170,0</t>
  </si>
  <si>
    <t>185,0</t>
  </si>
  <si>
    <t>95,0</t>
  </si>
  <si>
    <t xml:space="preserve">Брехов Р.О. </t>
  </si>
  <si>
    <t>Никольский Сергей</t>
  </si>
  <si>
    <t>Open (07.08.1977)/38</t>
  </si>
  <si>
    <t>99,50</t>
  </si>
  <si>
    <t xml:space="preserve">Ногинск-9/Московская область </t>
  </si>
  <si>
    <t>265,0</t>
  </si>
  <si>
    <t>275,0</t>
  </si>
  <si>
    <t>295,0</t>
  </si>
  <si>
    <t>Кубок Евразии 2016 WPA пауэрлифтинг в экипировке standart
01 Мая 2016</t>
  </si>
  <si>
    <t>Кубок Евразии 2016 WPA пауэрлифтинг без экипировки
01 Мая 2016</t>
  </si>
  <si>
    <t>Ялта/</t>
  </si>
  <si>
    <t xml:space="preserve">Галагуз В. </t>
  </si>
  <si>
    <t>Кубок Евразии 2016 WPA жим лежа в экипировке  multi
01 Мая 2016</t>
  </si>
  <si>
    <t>Кубок Евразии 2016 WPA жим лежа в экипировке standart
01 Мая 2016</t>
  </si>
  <si>
    <t>Кубок Евразии 2016 WPA жим лежа без экипировки
01 Мая 2016</t>
  </si>
  <si>
    <t>Hungary</t>
  </si>
  <si>
    <t>Кубок Евразии 2016 WPA тяга становая без экипировки
01 Мая 2016</t>
  </si>
  <si>
    <t>ВЕСОВАЯ КАТЕГОРИЯ  140+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</si>
</sst>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4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26.00390625" style="19" bestFit="1" customWidth="1"/>
    <col min="2" max="2" width="21.375" style="19" bestFit="1" customWidth="1"/>
    <col min="3" max="3" width="10.625" style="19" bestFit="1" customWidth="1"/>
    <col min="4" max="4" width="8.375" style="19" bestFit="1" customWidth="1"/>
    <col min="5" max="5" width="22.75390625" style="19" bestFit="1" customWidth="1"/>
    <col min="6" max="6" width="29.125" style="19" bestFit="1" customWidth="1"/>
    <col min="7" max="9" width="5.625" style="19" bestFit="1" customWidth="1"/>
    <col min="10" max="10" width="4.625" style="19" bestFit="1" customWidth="1"/>
    <col min="11" max="13" width="5.625" style="19" bestFit="1" customWidth="1"/>
    <col min="14" max="14" width="4.625" style="19" bestFit="1" customWidth="1"/>
    <col min="15" max="17" width="5.625" style="19" bestFit="1" customWidth="1"/>
    <col min="18" max="18" width="4.625" style="19" bestFit="1" customWidth="1"/>
    <col min="19" max="19" width="7.875" style="19" bestFit="1" customWidth="1"/>
    <col min="20" max="20" width="8.625" style="19" bestFit="1" customWidth="1"/>
    <col min="21" max="21" width="12.25390625" style="19" bestFit="1" customWidth="1"/>
  </cols>
  <sheetData>
    <row r="1" spans="1:21" s="1" customFormat="1" ht="15" customHeight="1">
      <c r="A1" s="45" t="s">
        <v>190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1" customFormat="1" ht="81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2" customFormat="1" ht="12.75" customHeight="1">
      <c r="A3" s="51" t="s">
        <v>0</v>
      </c>
      <c r="B3" s="53" t="s">
        <v>11</v>
      </c>
      <c r="C3" s="39" t="s">
        <v>5</v>
      </c>
      <c r="D3" s="39" t="s">
        <v>12</v>
      </c>
      <c r="E3" s="39" t="s">
        <v>8</v>
      </c>
      <c r="F3" s="39" t="s">
        <v>10</v>
      </c>
      <c r="G3" s="39" t="s">
        <v>1</v>
      </c>
      <c r="H3" s="39"/>
      <c r="I3" s="39"/>
      <c r="J3" s="39"/>
      <c r="K3" s="39" t="s">
        <v>2</v>
      </c>
      <c r="L3" s="39"/>
      <c r="M3" s="39"/>
      <c r="N3" s="39"/>
      <c r="O3" s="39" t="s">
        <v>3</v>
      </c>
      <c r="P3" s="39"/>
      <c r="Q3" s="39"/>
      <c r="R3" s="39"/>
      <c r="S3" s="39" t="s">
        <v>4</v>
      </c>
      <c r="T3" s="39" t="s">
        <v>7</v>
      </c>
      <c r="U3" s="41" t="s">
        <v>6</v>
      </c>
    </row>
    <row r="4" spans="1:21" s="2" customFormat="1" ht="21" customHeight="1" thickBot="1">
      <c r="A4" s="52"/>
      <c r="B4" s="40"/>
      <c r="C4" s="40"/>
      <c r="D4" s="40"/>
      <c r="E4" s="40"/>
      <c r="F4" s="40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0"/>
      <c r="T4" s="40"/>
      <c r="U4" s="42"/>
    </row>
    <row r="5" spans="1:20" ht="15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22" t="s">
        <v>176</v>
      </c>
      <c r="B6" s="22" t="s">
        <v>177</v>
      </c>
      <c r="C6" s="22" t="s">
        <v>178</v>
      </c>
      <c r="D6" s="22" t="str">
        <f>"0,7604"</f>
        <v>0,7604</v>
      </c>
      <c r="E6" s="22" t="s">
        <v>41</v>
      </c>
      <c r="F6" s="22" t="s">
        <v>145</v>
      </c>
      <c r="G6" s="22" t="s">
        <v>179</v>
      </c>
      <c r="H6" s="22" t="s">
        <v>180</v>
      </c>
      <c r="I6" s="23" t="s">
        <v>161</v>
      </c>
      <c r="J6" s="23"/>
      <c r="K6" s="22" t="s">
        <v>181</v>
      </c>
      <c r="L6" s="22" t="s">
        <v>89</v>
      </c>
      <c r="M6" s="22" t="s">
        <v>90</v>
      </c>
      <c r="N6" s="23"/>
      <c r="O6" s="22" t="s">
        <v>179</v>
      </c>
      <c r="P6" s="22" t="s">
        <v>180</v>
      </c>
      <c r="Q6" s="22" t="s">
        <v>98</v>
      </c>
      <c r="R6" s="23"/>
      <c r="S6" s="22">
        <v>482.5</v>
      </c>
      <c r="T6" s="22" t="str">
        <f>"366,8930"</f>
        <v>366,8930</v>
      </c>
      <c r="U6" s="22" t="s">
        <v>182</v>
      </c>
    </row>
    <row r="8" spans="1:20" ht="15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ht="12.75">
      <c r="A9" s="22" t="s">
        <v>183</v>
      </c>
      <c r="B9" s="22" t="s">
        <v>184</v>
      </c>
      <c r="C9" s="22" t="s">
        <v>185</v>
      </c>
      <c r="D9" s="22" t="str">
        <f>"0,5553"</f>
        <v>0,5553</v>
      </c>
      <c r="E9" s="22" t="s">
        <v>41</v>
      </c>
      <c r="F9" s="22" t="s">
        <v>186</v>
      </c>
      <c r="G9" s="22" t="s">
        <v>187</v>
      </c>
      <c r="H9" s="22" t="s">
        <v>188</v>
      </c>
      <c r="I9" s="22" t="s">
        <v>31</v>
      </c>
      <c r="J9" s="23"/>
      <c r="K9" s="22" t="s">
        <v>128</v>
      </c>
      <c r="L9" s="23" t="s">
        <v>20</v>
      </c>
      <c r="M9" s="23" t="s">
        <v>20</v>
      </c>
      <c r="N9" s="23"/>
      <c r="O9" s="22" t="s">
        <v>31</v>
      </c>
      <c r="P9" s="22" t="s">
        <v>136</v>
      </c>
      <c r="Q9" s="23" t="s">
        <v>189</v>
      </c>
      <c r="R9" s="23"/>
      <c r="S9" s="22">
        <v>775</v>
      </c>
      <c r="T9" s="22" t="str">
        <f>"430,3575"</f>
        <v>430,3575</v>
      </c>
      <c r="U9" s="22" t="s">
        <v>118</v>
      </c>
    </row>
    <row r="11" ht="15">
      <c r="E11" s="20" t="s">
        <v>48</v>
      </c>
    </row>
    <row r="12" ht="15">
      <c r="E12" s="20" t="s">
        <v>49</v>
      </c>
    </row>
    <row r="13" ht="15">
      <c r="E13" s="20" t="s">
        <v>50</v>
      </c>
    </row>
    <row r="14" ht="15">
      <c r="E14" s="20" t="s">
        <v>51</v>
      </c>
    </row>
    <row r="15" ht="15">
      <c r="E15" s="20" t="s">
        <v>51</v>
      </c>
    </row>
    <row r="16" ht="15">
      <c r="E16" s="20" t="s">
        <v>52</v>
      </c>
    </row>
    <row r="17" ht="15">
      <c r="E17" s="20"/>
    </row>
  </sheetData>
  <sheetProtection/>
  <mergeCells count="15"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6.00390625" style="19" bestFit="1" customWidth="1"/>
    <col min="2" max="2" width="26.875" style="19" bestFit="1" customWidth="1"/>
    <col min="3" max="3" width="10.625" style="19" bestFit="1" customWidth="1"/>
    <col min="4" max="4" width="8.375" style="19" bestFit="1" customWidth="1"/>
    <col min="5" max="5" width="22.75390625" style="19" bestFit="1" customWidth="1"/>
    <col min="6" max="6" width="27.625" style="19" bestFit="1" customWidth="1"/>
    <col min="7" max="9" width="5.625" style="19" bestFit="1" customWidth="1"/>
    <col min="10" max="10" width="4.625" style="19" bestFit="1" customWidth="1"/>
    <col min="11" max="17" width="5.625" style="19" bestFit="1" customWidth="1"/>
    <col min="18" max="18" width="4.625" style="19" bestFit="1" customWidth="1"/>
    <col min="19" max="19" width="7.875" style="19" bestFit="1" customWidth="1"/>
    <col min="20" max="20" width="8.625" style="19" bestFit="1" customWidth="1"/>
    <col min="21" max="21" width="16.25390625" style="19" bestFit="1" customWidth="1"/>
  </cols>
  <sheetData>
    <row r="1" spans="1:21" s="1" customFormat="1" ht="15" customHeight="1">
      <c r="A1" s="45" t="s">
        <v>191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1" customFormat="1" ht="81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2" customFormat="1" ht="12.75" customHeight="1">
      <c r="A3" s="51" t="s">
        <v>0</v>
      </c>
      <c r="B3" s="53" t="s">
        <v>11</v>
      </c>
      <c r="C3" s="39" t="s">
        <v>5</v>
      </c>
      <c r="D3" s="39" t="s">
        <v>12</v>
      </c>
      <c r="E3" s="39" t="s">
        <v>8</v>
      </c>
      <c r="F3" s="39" t="s">
        <v>10</v>
      </c>
      <c r="G3" s="39" t="s">
        <v>1</v>
      </c>
      <c r="H3" s="39"/>
      <c r="I3" s="39"/>
      <c r="J3" s="39"/>
      <c r="K3" s="39" t="s">
        <v>2</v>
      </c>
      <c r="L3" s="39"/>
      <c r="M3" s="39"/>
      <c r="N3" s="39"/>
      <c r="O3" s="39" t="s">
        <v>3</v>
      </c>
      <c r="P3" s="39"/>
      <c r="Q3" s="39"/>
      <c r="R3" s="39"/>
      <c r="S3" s="39" t="s">
        <v>4</v>
      </c>
      <c r="T3" s="39" t="s">
        <v>7</v>
      </c>
      <c r="U3" s="41" t="s">
        <v>6</v>
      </c>
    </row>
    <row r="4" spans="1:21" s="2" customFormat="1" ht="21" customHeight="1" thickBot="1">
      <c r="A4" s="52"/>
      <c r="B4" s="40"/>
      <c r="C4" s="40"/>
      <c r="D4" s="40"/>
      <c r="E4" s="40"/>
      <c r="F4" s="40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0"/>
      <c r="T4" s="40"/>
      <c r="U4" s="42"/>
    </row>
    <row r="5" spans="1:20" ht="1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24" t="s">
        <v>156</v>
      </c>
      <c r="B6" s="24" t="s">
        <v>157</v>
      </c>
      <c r="C6" s="24" t="s">
        <v>158</v>
      </c>
      <c r="D6" s="24" t="str">
        <f>"0,5597"</f>
        <v>0,5597</v>
      </c>
      <c r="E6" s="24" t="s">
        <v>67</v>
      </c>
      <c r="F6" s="24" t="s">
        <v>192</v>
      </c>
      <c r="G6" s="24" t="s">
        <v>159</v>
      </c>
      <c r="H6" s="25" t="s">
        <v>160</v>
      </c>
      <c r="I6" s="24" t="s">
        <v>160</v>
      </c>
      <c r="J6" s="25"/>
      <c r="K6" s="24" t="s">
        <v>115</v>
      </c>
      <c r="L6" s="24" t="s">
        <v>98</v>
      </c>
      <c r="M6" s="24" t="s">
        <v>161</v>
      </c>
      <c r="N6" s="24" t="s">
        <v>162</v>
      </c>
      <c r="O6" s="24" t="s">
        <v>136</v>
      </c>
      <c r="P6" s="24" t="s">
        <v>163</v>
      </c>
      <c r="Q6" s="24" t="s">
        <v>164</v>
      </c>
      <c r="R6" s="25"/>
      <c r="S6" s="24">
        <v>867.5</v>
      </c>
      <c r="T6" s="24" t="str">
        <f>"485,5398"</f>
        <v>485,5398</v>
      </c>
      <c r="U6" s="24" t="s">
        <v>193</v>
      </c>
    </row>
    <row r="7" spans="1:21" ht="12.75">
      <c r="A7" s="26" t="s">
        <v>165</v>
      </c>
      <c r="B7" s="26" t="s">
        <v>166</v>
      </c>
      <c r="C7" s="26" t="s">
        <v>158</v>
      </c>
      <c r="D7" s="26" t="str">
        <f>"0,5597"</f>
        <v>0,5597</v>
      </c>
      <c r="E7" s="26" t="s">
        <v>67</v>
      </c>
      <c r="F7" s="26" t="s">
        <v>167</v>
      </c>
      <c r="G7" s="27" t="s">
        <v>168</v>
      </c>
      <c r="H7" s="27" t="s">
        <v>168</v>
      </c>
      <c r="I7" s="27" t="s">
        <v>168</v>
      </c>
      <c r="J7" s="27"/>
      <c r="K7" s="27" t="s">
        <v>19</v>
      </c>
      <c r="L7" s="27"/>
      <c r="M7" s="27"/>
      <c r="N7" s="27"/>
      <c r="O7" s="27" t="s">
        <v>19</v>
      </c>
      <c r="P7" s="27"/>
      <c r="Q7" s="27"/>
      <c r="R7" s="27"/>
      <c r="S7" s="26">
        <v>0</v>
      </c>
      <c r="T7" s="26" t="str">
        <f>"0,0000"</f>
        <v>0,0000</v>
      </c>
      <c r="U7" s="26" t="s">
        <v>169</v>
      </c>
    </row>
    <row r="9" spans="1:20" ht="15">
      <c r="A9" s="44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1" ht="12.75">
      <c r="A10" s="22" t="s">
        <v>170</v>
      </c>
      <c r="B10" s="22" t="s">
        <v>171</v>
      </c>
      <c r="C10" s="22" t="s">
        <v>172</v>
      </c>
      <c r="D10" s="22" t="str">
        <f>"0,5431"</f>
        <v>0,5431</v>
      </c>
      <c r="E10" s="22" t="s">
        <v>17</v>
      </c>
      <c r="F10" s="22" t="s">
        <v>18</v>
      </c>
      <c r="G10" s="22" t="s">
        <v>123</v>
      </c>
      <c r="H10" s="22" t="s">
        <v>43</v>
      </c>
      <c r="I10" s="23" t="s">
        <v>173</v>
      </c>
      <c r="J10" s="23"/>
      <c r="K10" s="22" t="s">
        <v>168</v>
      </c>
      <c r="L10" s="22" t="s">
        <v>174</v>
      </c>
      <c r="M10" s="23"/>
      <c r="N10" s="23"/>
      <c r="O10" s="22" t="s">
        <v>123</v>
      </c>
      <c r="P10" s="22" t="s">
        <v>124</v>
      </c>
      <c r="Q10" s="23" t="s">
        <v>43</v>
      </c>
      <c r="R10" s="23"/>
      <c r="S10" s="22">
        <v>620</v>
      </c>
      <c r="T10" s="22" t="str">
        <f>"336,7220"</f>
        <v>336,7220</v>
      </c>
      <c r="U10" s="22" t="s">
        <v>175</v>
      </c>
    </row>
    <row r="12" ht="15">
      <c r="E12" s="20" t="s">
        <v>48</v>
      </c>
    </row>
    <row r="13" ht="15">
      <c r="E13" s="20" t="s">
        <v>49</v>
      </c>
    </row>
    <row r="14" ht="15">
      <c r="E14" s="20" t="s">
        <v>50</v>
      </c>
    </row>
    <row r="15" ht="15">
      <c r="E15" s="20" t="s">
        <v>51</v>
      </c>
    </row>
    <row r="16" ht="15">
      <c r="E16" s="20" t="s">
        <v>51</v>
      </c>
    </row>
    <row r="17" ht="15">
      <c r="E17" s="20" t="s">
        <v>52</v>
      </c>
    </row>
    <row r="18" ht="15">
      <c r="E18" s="20"/>
    </row>
  </sheetData>
  <sheetProtection/>
  <mergeCells count="15">
    <mergeCell ref="T3:T4"/>
    <mergeCell ref="U3:U4"/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6" sqref="A16:IV21"/>
    </sheetView>
  </sheetViews>
  <sheetFormatPr defaultColWidth="9.00390625" defaultRowHeight="12.75"/>
  <cols>
    <col min="1" max="1" width="26.00390625" style="19" bestFit="1" customWidth="1"/>
    <col min="2" max="2" width="21.375" style="19" bestFit="1" customWidth="1"/>
    <col min="3" max="3" width="10.625" style="19" bestFit="1" customWidth="1"/>
    <col min="4" max="4" width="8.375" style="19" bestFit="1" customWidth="1"/>
    <col min="5" max="5" width="22.75390625" style="19" bestFit="1" customWidth="1"/>
    <col min="6" max="6" width="8.625" style="19" bestFit="1" customWidth="1"/>
    <col min="7" max="9" width="5.625" style="19" bestFit="1" customWidth="1"/>
    <col min="10" max="10" width="4.625" style="19" bestFit="1" customWidth="1"/>
    <col min="11" max="11" width="7.875" style="19" bestFit="1" customWidth="1"/>
    <col min="12" max="12" width="8.625" style="19" bestFit="1" customWidth="1"/>
    <col min="13" max="13" width="14.375" style="19" bestFit="1" customWidth="1"/>
  </cols>
  <sheetData>
    <row r="1" spans="1:13" s="1" customFormat="1" ht="15" customHeight="1">
      <c r="A1" s="45" t="s">
        <v>194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1" customFormat="1" ht="81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2" customFormat="1" ht="12.75" customHeight="1">
      <c r="A3" s="51" t="s">
        <v>0</v>
      </c>
      <c r="B3" s="53" t="s">
        <v>11</v>
      </c>
      <c r="C3" s="39" t="s">
        <v>5</v>
      </c>
      <c r="D3" s="39" t="s">
        <v>12</v>
      </c>
      <c r="E3" s="39" t="s">
        <v>8</v>
      </c>
      <c r="F3" s="39" t="s">
        <v>10</v>
      </c>
      <c r="G3" s="39" t="s">
        <v>2</v>
      </c>
      <c r="H3" s="39"/>
      <c r="I3" s="39"/>
      <c r="J3" s="39"/>
      <c r="K3" s="39" t="s">
        <v>4</v>
      </c>
      <c r="L3" s="39" t="s">
        <v>7</v>
      </c>
      <c r="M3" s="41" t="s">
        <v>6</v>
      </c>
    </row>
    <row r="4" spans="1:13" s="2" customFormat="1" ht="21" customHeight="1" thickBot="1">
      <c r="A4" s="52"/>
      <c r="B4" s="40"/>
      <c r="C4" s="40"/>
      <c r="D4" s="40"/>
      <c r="E4" s="40"/>
      <c r="F4" s="40"/>
      <c r="G4" s="3">
        <v>1</v>
      </c>
      <c r="H4" s="3">
        <v>2</v>
      </c>
      <c r="I4" s="3">
        <v>3</v>
      </c>
      <c r="J4" s="3" t="s">
        <v>9</v>
      </c>
      <c r="K4" s="40"/>
      <c r="L4" s="40"/>
      <c r="M4" s="42"/>
    </row>
    <row r="5" spans="1:12" ht="15">
      <c r="A5" s="43" t="s">
        <v>151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22" t="s">
        <v>152</v>
      </c>
      <c r="B6" s="22" t="s">
        <v>153</v>
      </c>
      <c r="C6" s="22" t="s">
        <v>154</v>
      </c>
      <c r="D6" s="22" t="str">
        <f>"0,5230"</f>
        <v>0,5230</v>
      </c>
      <c r="E6" s="22" t="s">
        <v>17</v>
      </c>
      <c r="F6" s="22" t="s">
        <v>18</v>
      </c>
      <c r="G6" s="22" t="s">
        <v>44</v>
      </c>
      <c r="H6" s="23" t="s">
        <v>135</v>
      </c>
      <c r="I6" s="22" t="s">
        <v>135</v>
      </c>
      <c r="J6" s="23"/>
      <c r="K6" s="22">
        <v>270</v>
      </c>
      <c r="L6" s="22" t="str">
        <f>"141,2100"</f>
        <v>141,2100</v>
      </c>
      <c r="M6" s="22" t="s">
        <v>155</v>
      </c>
    </row>
    <row r="8" ht="15">
      <c r="E8" s="20" t="s">
        <v>48</v>
      </c>
    </row>
    <row r="9" ht="15">
      <c r="E9" s="20" t="s">
        <v>49</v>
      </c>
    </row>
    <row r="10" ht="15">
      <c r="E10" s="20" t="s">
        <v>50</v>
      </c>
    </row>
    <row r="11" ht="15">
      <c r="E11" s="20" t="s">
        <v>51</v>
      </c>
    </row>
    <row r="12" ht="15">
      <c r="E12" s="20" t="s">
        <v>51</v>
      </c>
    </row>
    <row r="13" ht="15">
      <c r="E13" s="20" t="s">
        <v>52</v>
      </c>
    </row>
    <row r="14" ht="15">
      <c r="E14" s="20"/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6.00390625" style="19" bestFit="1" customWidth="1"/>
    <col min="2" max="2" width="21.375" style="19" bestFit="1" customWidth="1"/>
    <col min="3" max="3" width="10.625" style="19" bestFit="1" customWidth="1"/>
    <col min="4" max="4" width="8.375" style="19" bestFit="1" customWidth="1"/>
    <col min="5" max="5" width="22.75390625" style="19" bestFit="1" customWidth="1"/>
    <col min="6" max="6" width="29.125" style="19" bestFit="1" customWidth="1"/>
    <col min="7" max="9" width="5.625" style="19" bestFit="1" customWidth="1"/>
    <col min="10" max="10" width="4.625" style="19" bestFit="1" customWidth="1"/>
    <col min="11" max="11" width="7.875" style="19" bestFit="1" customWidth="1"/>
    <col min="12" max="12" width="8.625" style="19" bestFit="1" customWidth="1"/>
    <col min="13" max="13" width="12.25390625" style="19" bestFit="1" customWidth="1"/>
  </cols>
  <sheetData>
    <row r="1" spans="1:13" s="1" customFormat="1" ht="15" customHeight="1">
      <c r="A1" s="45" t="s">
        <v>195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1" customFormat="1" ht="81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2" customFormat="1" ht="12.75" customHeight="1">
      <c r="A3" s="51" t="s">
        <v>0</v>
      </c>
      <c r="B3" s="53" t="s">
        <v>11</v>
      </c>
      <c r="C3" s="39" t="s">
        <v>5</v>
      </c>
      <c r="D3" s="39" t="s">
        <v>12</v>
      </c>
      <c r="E3" s="39" t="s">
        <v>8</v>
      </c>
      <c r="F3" s="39" t="s">
        <v>10</v>
      </c>
      <c r="G3" s="39" t="s">
        <v>2</v>
      </c>
      <c r="H3" s="39"/>
      <c r="I3" s="39"/>
      <c r="J3" s="39"/>
      <c r="K3" s="39" t="s">
        <v>4</v>
      </c>
      <c r="L3" s="39" t="s">
        <v>7</v>
      </c>
      <c r="M3" s="41" t="s">
        <v>6</v>
      </c>
    </row>
    <row r="4" spans="1:13" s="2" customFormat="1" ht="21" customHeight="1" thickBot="1">
      <c r="A4" s="52"/>
      <c r="B4" s="40"/>
      <c r="C4" s="40"/>
      <c r="D4" s="40"/>
      <c r="E4" s="40"/>
      <c r="F4" s="40"/>
      <c r="G4" s="3">
        <v>1</v>
      </c>
      <c r="H4" s="3">
        <v>2</v>
      </c>
      <c r="I4" s="3">
        <v>3</v>
      </c>
      <c r="J4" s="3" t="s">
        <v>9</v>
      </c>
      <c r="K4" s="40"/>
      <c r="L4" s="40"/>
      <c r="M4" s="42"/>
    </row>
    <row r="5" spans="1:12" ht="15">
      <c r="A5" s="43" t="s">
        <v>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22" t="s">
        <v>142</v>
      </c>
      <c r="B6" s="22" t="s">
        <v>143</v>
      </c>
      <c r="C6" s="22" t="s">
        <v>144</v>
      </c>
      <c r="D6" s="22" t="str">
        <f>"0,5402"</f>
        <v>0,5402</v>
      </c>
      <c r="E6" s="22" t="s">
        <v>41</v>
      </c>
      <c r="F6" s="22" t="s">
        <v>145</v>
      </c>
      <c r="G6" s="22" t="s">
        <v>44</v>
      </c>
      <c r="H6" s="23" t="s">
        <v>135</v>
      </c>
      <c r="I6" s="22" t="s">
        <v>135</v>
      </c>
      <c r="J6" s="23"/>
      <c r="K6" s="22">
        <v>270</v>
      </c>
      <c r="L6" s="22" t="str">
        <f>"145,8540"</f>
        <v>145,8540</v>
      </c>
      <c r="M6" s="22" t="s">
        <v>146</v>
      </c>
    </row>
    <row r="8" spans="1:12" ht="15">
      <c r="A8" s="44" t="s">
        <v>199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2" t="s">
        <v>147</v>
      </c>
      <c r="B9" s="22" t="s">
        <v>148</v>
      </c>
      <c r="C9" s="22" t="s">
        <v>149</v>
      </c>
      <c r="D9" s="22" t="str">
        <f>"0,4943"</f>
        <v>0,4943</v>
      </c>
      <c r="E9" s="22" t="s">
        <v>41</v>
      </c>
      <c r="F9" s="22" t="s">
        <v>150</v>
      </c>
      <c r="G9" s="23" t="s">
        <v>136</v>
      </c>
      <c r="H9" s="23" t="s">
        <v>136</v>
      </c>
      <c r="I9" s="23" t="s">
        <v>136</v>
      </c>
      <c r="J9" s="23"/>
      <c r="K9" s="22">
        <v>0</v>
      </c>
      <c r="L9" s="22" t="str">
        <f>"0,0000"</f>
        <v>0,0000</v>
      </c>
      <c r="M9" s="22" t="s">
        <v>118</v>
      </c>
    </row>
    <row r="11" ht="15">
      <c r="E11" s="20" t="s">
        <v>48</v>
      </c>
    </row>
    <row r="12" ht="15">
      <c r="E12" s="20" t="s">
        <v>49</v>
      </c>
    </row>
    <row r="13" ht="15">
      <c r="E13" s="20" t="s">
        <v>50</v>
      </c>
    </row>
    <row r="14" ht="15">
      <c r="E14" s="20" t="s">
        <v>51</v>
      </c>
    </row>
    <row r="15" ht="15">
      <c r="E15" s="20" t="s">
        <v>51</v>
      </c>
    </row>
    <row r="16" ht="15">
      <c r="E16" s="20" t="s">
        <v>52</v>
      </c>
    </row>
    <row r="17" ht="15">
      <c r="E17" s="20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52" sqref="B52"/>
    </sheetView>
  </sheetViews>
  <sheetFormatPr defaultColWidth="9.00390625" defaultRowHeight="12.75"/>
  <cols>
    <col min="1" max="1" width="26.00390625" style="19" bestFit="1" customWidth="1"/>
    <col min="2" max="2" width="30.875" style="19" bestFit="1" customWidth="1"/>
    <col min="3" max="3" width="10.625" style="19" bestFit="1" customWidth="1"/>
    <col min="4" max="4" width="8.375" style="19" bestFit="1" customWidth="1"/>
    <col min="5" max="5" width="22.75390625" style="19" bestFit="1" customWidth="1"/>
    <col min="6" max="6" width="33.25390625" style="19" bestFit="1" customWidth="1"/>
    <col min="7" max="9" width="5.625" style="19" bestFit="1" customWidth="1"/>
    <col min="10" max="10" width="4.625" style="19" bestFit="1" customWidth="1"/>
    <col min="11" max="11" width="7.875" style="19" bestFit="1" customWidth="1"/>
    <col min="12" max="12" width="8.625" style="19" bestFit="1" customWidth="1"/>
    <col min="13" max="13" width="15.625" style="19" bestFit="1" customWidth="1"/>
  </cols>
  <sheetData>
    <row r="1" spans="1:13" s="1" customFormat="1" ht="15" customHeight="1">
      <c r="A1" s="45" t="s">
        <v>196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1" customFormat="1" ht="81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2" customFormat="1" ht="12.75" customHeight="1">
      <c r="A3" s="51" t="s">
        <v>0</v>
      </c>
      <c r="B3" s="53" t="s">
        <v>11</v>
      </c>
      <c r="C3" s="39" t="s">
        <v>5</v>
      </c>
      <c r="D3" s="39" t="s">
        <v>12</v>
      </c>
      <c r="E3" s="39" t="s">
        <v>8</v>
      </c>
      <c r="F3" s="39" t="s">
        <v>10</v>
      </c>
      <c r="G3" s="39" t="s">
        <v>2</v>
      </c>
      <c r="H3" s="39"/>
      <c r="I3" s="39"/>
      <c r="J3" s="39"/>
      <c r="K3" s="39" t="s">
        <v>4</v>
      </c>
      <c r="L3" s="39" t="s">
        <v>7</v>
      </c>
      <c r="M3" s="41" t="s">
        <v>6</v>
      </c>
    </row>
    <row r="4" spans="1:13" s="2" customFormat="1" ht="21" customHeight="1" thickBot="1">
      <c r="A4" s="52"/>
      <c r="B4" s="40"/>
      <c r="C4" s="40"/>
      <c r="D4" s="40"/>
      <c r="E4" s="40"/>
      <c r="F4" s="40"/>
      <c r="G4" s="3">
        <v>1</v>
      </c>
      <c r="H4" s="3">
        <v>2</v>
      </c>
      <c r="I4" s="3">
        <v>3</v>
      </c>
      <c r="J4" s="3" t="s">
        <v>9</v>
      </c>
      <c r="K4" s="40"/>
      <c r="L4" s="40"/>
      <c r="M4" s="42"/>
    </row>
    <row r="5" spans="1:12" ht="15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22" t="s">
        <v>64</v>
      </c>
      <c r="B6" s="22" t="s">
        <v>65</v>
      </c>
      <c r="C6" s="22" t="s">
        <v>66</v>
      </c>
      <c r="D6" s="22" t="str">
        <f>"0,8738"</f>
        <v>0,8738</v>
      </c>
      <c r="E6" s="22" t="s">
        <v>67</v>
      </c>
      <c r="F6" s="22" t="s">
        <v>68</v>
      </c>
      <c r="G6" s="22" t="s">
        <v>69</v>
      </c>
      <c r="H6" s="22" t="s">
        <v>70</v>
      </c>
      <c r="I6" s="22" t="s">
        <v>71</v>
      </c>
      <c r="J6" s="23"/>
      <c r="K6" s="22">
        <v>45</v>
      </c>
      <c r="L6" s="22" t="str">
        <f>"39,3210"</f>
        <v>39,3210</v>
      </c>
      <c r="M6" s="22" t="s">
        <v>72</v>
      </c>
    </row>
    <row r="8" spans="1:12" ht="15">
      <c r="A8" s="44" t="s">
        <v>73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22" t="s">
        <v>74</v>
      </c>
      <c r="B9" s="22" t="s">
        <v>75</v>
      </c>
      <c r="C9" s="22" t="s">
        <v>76</v>
      </c>
      <c r="D9" s="22" t="str">
        <f>"0,9092"</f>
        <v>0,9092</v>
      </c>
      <c r="E9" s="22" t="s">
        <v>67</v>
      </c>
      <c r="F9" s="22" t="s">
        <v>77</v>
      </c>
      <c r="G9" s="22" t="s">
        <v>78</v>
      </c>
      <c r="H9" s="22" t="s">
        <v>79</v>
      </c>
      <c r="I9" s="23" t="s">
        <v>80</v>
      </c>
      <c r="J9" s="23"/>
      <c r="K9" s="22">
        <v>62.5</v>
      </c>
      <c r="L9" s="22" t="str">
        <f>"56,8250"</f>
        <v>56,8250</v>
      </c>
      <c r="M9" s="22" t="s">
        <v>81</v>
      </c>
    </row>
    <row r="11" spans="1:12" ht="15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75">
      <c r="A12" s="24" t="s">
        <v>14</v>
      </c>
      <c r="B12" s="24" t="s">
        <v>15</v>
      </c>
      <c r="C12" s="24" t="s">
        <v>16</v>
      </c>
      <c r="D12" s="24" t="str">
        <f>"0,6652"</f>
        <v>0,6652</v>
      </c>
      <c r="E12" s="24" t="s">
        <v>17</v>
      </c>
      <c r="F12" s="24" t="s">
        <v>18</v>
      </c>
      <c r="G12" s="25" t="s">
        <v>82</v>
      </c>
      <c r="H12" s="24" t="s">
        <v>83</v>
      </c>
      <c r="I12" s="24" t="s">
        <v>84</v>
      </c>
      <c r="J12" s="25"/>
      <c r="K12" s="24">
        <v>137.5</v>
      </c>
      <c r="L12" s="24" t="str">
        <f>"91,4650"</f>
        <v>91,4650</v>
      </c>
      <c r="M12" s="24" t="s">
        <v>24</v>
      </c>
    </row>
    <row r="13" spans="1:13" ht="12.75">
      <c r="A13" s="26" t="s">
        <v>85</v>
      </c>
      <c r="B13" s="26" t="s">
        <v>86</v>
      </c>
      <c r="C13" s="26" t="s">
        <v>87</v>
      </c>
      <c r="D13" s="26" t="str">
        <f>"0,6797"</f>
        <v>0,6797</v>
      </c>
      <c r="E13" s="26" t="s">
        <v>67</v>
      </c>
      <c r="F13" s="26" t="s">
        <v>77</v>
      </c>
      <c r="G13" s="26" t="s">
        <v>88</v>
      </c>
      <c r="H13" s="26" t="s">
        <v>89</v>
      </c>
      <c r="I13" s="26" t="s">
        <v>90</v>
      </c>
      <c r="J13" s="27"/>
      <c r="K13" s="26">
        <v>105</v>
      </c>
      <c r="L13" s="26" t="str">
        <f>"71,3685"</f>
        <v>71,3685</v>
      </c>
      <c r="M13" s="26" t="s">
        <v>91</v>
      </c>
    </row>
    <row r="15" spans="1:12" ht="15">
      <c r="A15" s="44" t="s">
        <v>92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ht="12.75">
      <c r="A16" s="24" t="s">
        <v>93</v>
      </c>
      <c r="B16" s="24" t="s">
        <v>94</v>
      </c>
      <c r="C16" s="24" t="s">
        <v>95</v>
      </c>
      <c r="D16" s="24" t="str">
        <f>"0,5865"</f>
        <v>0,5865</v>
      </c>
      <c r="E16" s="24" t="s">
        <v>41</v>
      </c>
      <c r="F16" s="24" t="s">
        <v>96</v>
      </c>
      <c r="G16" s="24" t="s">
        <v>97</v>
      </c>
      <c r="H16" s="24" t="s">
        <v>98</v>
      </c>
      <c r="I16" s="25" t="s">
        <v>99</v>
      </c>
      <c r="J16" s="25"/>
      <c r="K16" s="24">
        <v>192.5</v>
      </c>
      <c r="L16" s="24" t="str">
        <f>"112,9012"</f>
        <v>112,9012</v>
      </c>
      <c r="M16" s="24" t="s">
        <v>100</v>
      </c>
    </row>
    <row r="17" spans="1:13" ht="12.75">
      <c r="A17" s="28" t="s">
        <v>93</v>
      </c>
      <c r="B17" s="28" t="s">
        <v>101</v>
      </c>
      <c r="C17" s="28" t="s">
        <v>95</v>
      </c>
      <c r="D17" s="28" t="str">
        <f>"0,5865"</f>
        <v>0,5865</v>
      </c>
      <c r="E17" s="28" t="s">
        <v>41</v>
      </c>
      <c r="F17" s="28" t="s">
        <v>96</v>
      </c>
      <c r="G17" s="28" t="s">
        <v>97</v>
      </c>
      <c r="H17" s="28" t="s">
        <v>98</v>
      </c>
      <c r="I17" s="29" t="s">
        <v>99</v>
      </c>
      <c r="J17" s="29"/>
      <c r="K17" s="28">
        <v>192.5</v>
      </c>
      <c r="L17" s="28" t="str">
        <f>"112,9012"</f>
        <v>112,9012</v>
      </c>
      <c r="M17" s="28" t="s">
        <v>100</v>
      </c>
    </row>
    <row r="18" spans="1:13" ht="12.75">
      <c r="A18" s="26" t="s">
        <v>102</v>
      </c>
      <c r="B18" s="26" t="s">
        <v>103</v>
      </c>
      <c r="C18" s="26" t="s">
        <v>104</v>
      </c>
      <c r="D18" s="26" t="str">
        <f>"0,5877"</f>
        <v>0,5877</v>
      </c>
      <c r="E18" s="26" t="s">
        <v>41</v>
      </c>
      <c r="F18" s="26" t="s">
        <v>105</v>
      </c>
      <c r="G18" s="26" t="s">
        <v>106</v>
      </c>
      <c r="H18" s="26" t="s">
        <v>107</v>
      </c>
      <c r="I18" s="26" t="s">
        <v>108</v>
      </c>
      <c r="J18" s="27"/>
      <c r="K18" s="26">
        <v>167.5</v>
      </c>
      <c r="L18" s="26" t="str">
        <f>"112,6151"</f>
        <v>112,6151</v>
      </c>
      <c r="M18" s="26" t="s">
        <v>109</v>
      </c>
    </row>
    <row r="20" spans="1:12" ht="15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ht="12.75">
      <c r="A21" s="22" t="s">
        <v>110</v>
      </c>
      <c r="B21" s="22" t="s">
        <v>111</v>
      </c>
      <c r="C21" s="22" t="s">
        <v>112</v>
      </c>
      <c r="D21" s="22" t="str">
        <f>"0,5558"</f>
        <v>0,5558</v>
      </c>
      <c r="E21" s="22" t="s">
        <v>113</v>
      </c>
      <c r="F21" s="22" t="s">
        <v>114</v>
      </c>
      <c r="G21" s="22" t="s">
        <v>115</v>
      </c>
      <c r="H21" s="22" t="s">
        <v>116</v>
      </c>
      <c r="I21" s="23" t="s">
        <v>117</v>
      </c>
      <c r="J21" s="23"/>
      <c r="K21" s="22">
        <v>190</v>
      </c>
      <c r="L21" s="22" t="str">
        <f>"105,6020"</f>
        <v>105,6020</v>
      </c>
      <c r="M21" s="22" t="s">
        <v>118</v>
      </c>
    </row>
    <row r="23" spans="1:12" ht="15">
      <c r="A23" s="44" t="s">
        <v>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ht="12.75">
      <c r="A24" s="24" t="s">
        <v>119</v>
      </c>
      <c r="B24" s="24" t="s">
        <v>120</v>
      </c>
      <c r="C24" s="24" t="s">
        <v>121</v>
      </c>
      <c r="D24" s="24" t="str">
        <f>"0,5365"</f>
        <v>0,5365</v>
      </c>
      <c r="E24" s="24" t="s">
        <v>67</v>
      </c>
      <c r="F24" s="22" t="s">
        <v>197</v>
      </c>
      <c r="G24" s="24" t="s">
        <v>122</v>
      </c>
      <c r="H24" s="24" t="s">
        <v>123</v>
      </c>
      <c r="I24" s="25" t="s">
        <v>124</v>
      </c>
      <c r="J24" s="25"/>
      <c r="K24" s="24">
        <v>220</v>
      </c>
      <c r="L24" s="24" t="str">
        <f>"118,0300"</f>
        <v>118,0300</v>
      </c>
      <c r="M24" s="24" t="s">
        <v>118</v>
      </c>
    </row>
    <row r="25" spans="1:13" ht="12.75">
      <c r="A25" s="26" t="s">
        <v>125</v>
      </c>
      <c r="B25" s="26" t="s">
        <v>126</v>
      </c>
      <c r="C25" s="26" t="s">
        <v>127</v>
      </c>
      <c r="D25" s="26" t="str">
        <f>"0,5378"</f>
        <v>0,5378</v>
      </c>
      <c r="E25" s="26" t="s">
        <v>17</v>
      </c>
      <c r="F25" s="26" t="s">
        <v>18</v>
      </c>
      <c r="G25" s="26" t="s">
        <v>128</v>
      </c>
      <c r="H25" s="26" t="s">
        <v>129</v>
      </c>
      <c r="I25" s="27" t="s">
        <v>130</v>
      </c>
      <c r="J25" s="27"/>
      <c r="K25" s="26">
        <v>212.5</v>
      </c>
      <c r="L25" s="26" t="str">
        <f>"114,2825"</f>
        <v>114,2825</v>
      </c>
      <c r="M25" s="26" t="s">
        <v>118</v>
      </c>
    </row>
    <row r="27" spans="1:12" ht="15">
      <c r="A27" s="44" t="s">
        <v>131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3" ht="12.75">
      <c r="A28" s="22" t="s">
        <v>132</v>
      </c>
      <c r="B28" s="22" t="s">
        <v>133</v>
      </c>
      <c r="C28" s="22" t="s">
        <v>134</v>
      </c>
      <c r="D28" s="22" t="str">
        <f>"0,5070"</f>
        <v>0,5070</v>
      </c>
      <c r="E28" s="22" t="s">
        <v>67</v>
      </c>
      <c r="F28" s="22" t="s">
        <v>197</v>
      </c>
      <c r="G28" s="22" t="s">
        <v>135</v>
      </c>
      <c r="H28" s="22" t="s">
        <v>31</v>
      </c>
      <c r="I28" s="22" t="s">
        <v>136</v>
      </c>
      <c r="J28" s="23"/>
      <c r="K28" s="22">
        <v>290</v>
      </c>
      <c r="L28" s="22" t="str">
        <f>"147,0300"</f>
        <v>147,0300</v>
      </c>
      <c r="M28" s="22" t="s">
        <v>118</v>
      </c>
    </row>
    <row r="30" ht="15">
      <c r="E30" s="20" t="s">
        <v>48</v>
      </c>
    </row>
    <row r="31" ht="15">
      <c r="E31" s="20" t="s">
        <v>49</v>
      </c>
    </row>
    <row r="32" ht="15">
      <c r="E32" s="20" t="s">
        <v>50</v>
      </c>
    </row>
    <row r="33" ht="15">
      <c r="E33" s="20" t="s">
        <v>51</v>
      </c>
    </row>
    <row r="34" ht="15">
      <c r="E34" s="20" t="s">
        <v>51</v>
      </c>
    </row>
    <row r="35" ht="15">
      <c r="E35" s="20" t="s">
        <v>52</v>
      </c>
    </row>
    <row r="36" ht="15">
      <c r="E36" s="20"/>
    </row>
    <row r="38" spans="1:2" ht="18">
      <c r="A38" s="21" t="s">
        <v>53</v>
      </c>
      <c r="B38" s="21"/>
    </row>
    <row r="39" spans="1:2" ht="15">
      <c r="A39" s="30" t="s">
        <v>54</v>
      </c>
      <c r="B39" s="30"/>
    </row>
    <row r="40" spans="1:2" ht="14.25">
      <c r="A40" s="32" t="s">
        <v>55</v>
      </c>
      <c r="B40" s="33"/>
    </row>
    <row r="41" spans="1:5" ht="15">
      <c r="A41" s="34" t="s">
        <v>56</v>
      </c>
      <c r="B41" s="34" t="s">
        <v>57</v>
      </c>
      <c r="C41" s="34" t="s">
        <v>58</v>
      </c>
      <c r="D41" s="34" t="s">
        <v>59</v>
      </c>
      <c r="E41" s="34" t="s">
        <v>60</v>
      </c>
    </row>
    <row r="42" spans="1:5" ht="12.75">
      <c r="A42" s="31" t="s">
        <v>132</v>
      </c>
      <c r="B42" s="19" t="s">
        <v>61</v>
      </c>
      <c r="C42" s="19" t="s">
        <v>137</v>
      </c>
      <c r="D42" s="19" t="s">
        <v>136</v>
      </c>
      <c r="E42" s="35" t="s">
        <v>138</v>
      </c>
    </row>
    <row r="43" spans="1:5" ht="12.75">
      <c r="A43" s="31" t="s">
        <v>125</v>
      </c>
      <c r="B43" s="19" t="s">
        <v>61</v>
      </c>
      <c r="C43" s="19" t="s">
        <v>62</v>
      </c>
      <c r="D43" s="19" t="s">
        <v>129</v>
      </c>
      <c r="E43" s="35" t="s">
        <v>139</v>
      </c>
    </row>
    <row r="44" spans="1:5" ht="12.75">
      <c r="A44" s="31" t="s">
        <v>93</v>
      </c>
      <c r="B44" s="19" t="s">
        <v>61</v>
      </c>
      <c r="C44" s="19" t="s">
        <v>140</v>
      </c>
      <c r="D44" s="19" t="s">
        <v>98</v>
      </c>
      <c r="E44" s="35" t="s">
        <v>141</v>
      </c>
    </row>
  </sheetData>
  <sheetProtection/>
  <mergeCells count="18">
    <mergeCell ref="A15:L15"/>
    <mergeCell ref="A20:L20"/>
    <mergeCell ref="A23:L23"/>
    <mergeCell ref="A27:L27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8.25390625" style="4" bestFit="1" customWidth="1"/>
    <col min="2" max="2" width="30.875" style="1" bestFit="1" customWidth="1"/>
    <col min="3" max="3" width="10.625" style="1" bestFit="1" customWidth="1"/>
    <col min="4" max="4" width="8.375" style="1" bestFit="1" customWidth="1"/>
    <col min="5" max="5" width="22.75390625" style="5" bestFit="1" customWidth="1"/>
    <col min="6" max="6" width="27.25390625" style="5" bestFit="1" customWidth="1"/>
    <col min="7" max="8" width="5.625" style="1" bestFit="1" customWidth="1"/>
    <col min="9" max="9" width="6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13.75390625" style="5" bestFit="1" customWidth="1"/>
    <col min="14" max="16384" width="9.125" style="1" customWidth="1"/>
  </cols>
  <sheetData>
    <row r="1" spans="1:13" ht="15" customHeight="1">
      <c r="A1" s="45" t="s">
        <v>198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81.7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2" customFormat="1" ht="12.75" customHeight="1">
      <c r="A3" s="51" t="s">
        <v>0</v>
      </c>
      <c r="B3" s="53" t="s">
        <v>11</v>
      </c>
      <c r="C3" s="39" t="s">
        <v>5</v>
      </c>
      <c r="D3" s="39" t="s">
        <v>12</v>
      </c>
      <c r="E3" s="39" t="s">
        <v>8</v>
      </c>
      <c r="F3" s="39" t="s">
        <v>10</v>
      </c>
      <c r="G3" s="39" t="s">
        <v>3</v>
      </c>
      <c r="H3" s="39"/>
      <c r="I3" s="39"/>
      <c r="J3" s="39"/>
      <c r="K3" s="39" t="s">
        <v>4</v>
      </c>
      <c r="L3" s="39" t="s">
        <v>7</v>
      </c>
      <c r="M3" s="41" t="s">
        <v>6</v>
      </c>
    </row>
    <row r="4" spans="1:13" s="2" customFormat="1" ht="21" customHeight="1" thickBot="1">
      <c r="A4" s="52"/>
      <c r="B4" s="40"/>
      <c r="C4" s="40"/>
      <c r="D4" s="40"/>
      <c r="E4" s="40"/>
      <c r="F4" s="40"/>
      <c r="G4" s="3">
        <v>1</v>
      </c>
      <c r="H4" s="3">
        <v>2</v>
      </c>
      <c r="I4" s="3">
        <v>3</v>
      </c>
      <c r="J4" s="3" t="s">
        <v>9</v>
      </c>
      <c r="K4" s="40"/>
      <c r="L4" s="40"/>
      <c r="M4" s="42"/>
    </row>
    <row r="5" spans="1:12" ht="15">
      <c r="A5" s="54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36" t="s">
        <v>14</v>
      </c>
      <c r="B6" s="7" t="s">
        <v>15</v>
      </c>
      <c r="C6" s="7" t="s">
        <v>16</v>
      </c>
      <c r="D6" s="7" t="str">
        <f>"0,6652"</f>
        <v>0,6652</v>
      </c>
      <c r="E6" s="8" t="s">
        <v>17</v>
      </c>
      <c r="F6" s="8" t="s">
        <v>18</v>
      </c>
      <c r="G6" s="7" t="s">
        <v>20</v>
      </c>
      <c r="H6" s="7" t="s">
        <v>21</v>
      </c>
      <c r="I6" s="7" t="s">
        <v>22</v>
      </c>
      <c r="J6" s="9"/>
      <c r="K6" s="6" t="s">
        <v>23</v>
      </c>
      <c r="L6" s="7" t="str">
        <f>"156,3220"</f>
        <v>156,3220</v>
      </c>
      <c r="M6" s="8" t="s">
        <v>24</v>
      </c>
    </row>
    <row r="8" spans="1:12" ht="15">
      <c r="A8" s="55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12.75">
      <c r="A9" s="37" t="s">
        <v>26</v>
      </c>
      <c r="B9" s="11" t="s">
        <v>27</v>
      </c>
      <c r="C9" s="11" t="s">
        <v>28</v>
      </c>
      <c r="D9" s="11" t="str">
        <f>"0,5619"</f>
        <v>0,5619</v>
      </c>
      <c r="E9" s="12" t="s">
        <v>29</v>
      </c>
      <c r="F9" s="12" t="s">
        <v>30</v>
      </c>
      <c r="G9" s="11" t="s">
        <v>31</v>
      </c>
      <c r="H9" s="11" t="s">
        <v>32</v>
      </c>
      <c r="I9" s="11" t="s">
        <v>33</v>
      </c>
      <c r="J9" s="13"/>
      <c r="K9" s="10" t="s">
        <v>34</v>
      </c>
      <c r="L9" s="11" t="str">
        <f>"172,7843"</f>
        <v>172,7843</v>
      </c>
      <c r="M9" s="12" t="s">
        <v>35</v>
      </c>
    </row>
    <row r="10" spans="1:13" ht="12.75">
      <c r="A10" s="38" t="s">
        <v>26</v>
      </c>
      <c r="B10" s="15" t="s">
        <v>36</v>
      </c>
      <c r="C10" s="15" t="s">
        <v>28</v>
      </c>
      <c r="D10" s="15" t="str">
        <f>"0,5619"</f>
        <v>0,5619</v>
      </c>
      <c r="E10" s="16" t="s">
        <v>29</v>
      </c>
      <c r="F10" s="16" t="s">
        <v>30</v>
      </c>
      <c r="G10" s="15" t="s">
        <v>31</v>
      </c>
      <c r="H10" s="15" t="s">
        <v>32</v>
      </c>
      <c r="I10" s="15" t="s">
        <v>33</v>
      </c>
      <c r="J10" s="17"/>
      <c r="K10" s="14" t="s">
        <v>34</v>
      </c>
      <c r="L10" s="15" t="str">
        <f>"172,7843"</f>
        <v>172,7843</v>
      </c>
      <c r="M10" s="16" t="s">
        <v>35</v>
      </c>
    </row>
    <row r="12" spans="1:12" ht="15">
      <c r="A12" s="55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2.75">
      <c r="A13" s="36" t="s">
        <v>38</v>
      </c>
      <c r="B13" s="7" t="s">
        <v>39</v>
      </c>
      <c r="C13" s="7" t="s">
        <v>40</v>
      </c>
      <c r="D13" s="7" t="str">
        <f>"0,5368"</f>
        <v>0,5368</v>
      </c>
      <c r="E13" s="8" t="s">
        <v>41</v>
      </c>
      <c r="F13" s="8" t="s">
        <v>42</v>
      </c>
      <c r="G13" s="7" t="s">
        <v>43</v>
      </c>
      <c r="H13" s="7" t="s">
        <v>44</v>
      </c>
      <c r="I13" s="9" t="s">
        <v>45</v>
      </c>
      <c r="J13" s="9"/>
      <c r="K13" s="6" t="s">
        <v>46</v>
      </c>
      <c r="L13" s="7" t="str">
        <f>"149,1982"</f>
        <v>149,1982</v>
      </c>
      <c r="M13" s="8" t="s">
        <v>47</v>
      </c>
    </row>
    <row r="15" ht="15">
      <c r="E15" s="18" t="s">
        <v>48</v>
      </c>
    </row>
    <row r="16" ht="15">
      <c r="E16" s="18" t="s">
        <v>49</v>
      </c>
    </row>
    <row r="17" ht="15">
      <c r="E17" s="18" t="s">
        <v>50</v>
      </c>
    </row>
    <row r="18" ht="15">
      <c r="E18" s="18" t="s">
        <v>51</v>
      </c>
    </row>
    <row r="19" ht="15">
      <c r="E19" s="18" t="s">
        <v>51</v>
      </c>
    </row>
    <row r="20" ht="15">
      <c r="E20" s="18" t="s">
        <v>52</v>
      </c>
    </row>
    <row r="21" ht="15">
      <c r="E21" s="18"/>
    </row>
  </sheetData>
  <sheetProtection/>
  <mergeCells count="14">
    <mergeCell ref="L3:L4"/>
    <mergeCell ref="A5:L5"/>
    <mergeCell ref="A8:L8"/>
    <mergeCell ref="A12:L12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Windows User</cp:lastModifiedBy>
  <cp:lastPrinted>2008-02-22T21:19:39Z</cp:lastPrinted>
  <dcterms:created xsi:type="dcterms:W3CDTF">2002-06-16T13:36:44Z</dcterms:created>
  <dcterms:modified xsi:type="dcterms:W3CDTF">2016-05-03T19:29:21Z</dcterms:modified>
  <cp:category/>
  <cp:version/>
  <cp:contentType/>
  <cp:contentStatus/>
</cp:coreProperties>
</file>